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Item1" sheetId="1" state="visible" r:id="rId2"/>
    <sheet name="TOTAL" sheetId="2" state="visible" r:id="rId3"/>
  </sheets>
  <definedNames>
    <definedName function="false" hidden="false" localSheetId="1" name="_xlnm.Print_Area" vbProcedure="false">TOTAL!$A$1:$F$11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<sst xmlns="http://schemas.openxmlformats.org/spreadsheetml/2006/main" count="52" uniqueCount="46">
  <si>
    <t xml:space="preserve">ESTIMATIVA DO ITEM</t>
  </si>
  <si>
    <t xml:space="preserve">ITEM 1</t>
  </si>
  <si>
    <t xml:space="preserve">MATERIAL OU SERVIÇO</t>
  </si>
  <si>
    <t xml:space="preserve">UNIDADE</t>
  </si>
  <si>
    <t xml:space="preserve">QUANT.</t>
  </si>
  <si>
    <t xml:space="preserve">PREÇO ESTIMADO</t>
  </si>
  <si>
    <t xml:space="preserve">MENOR PREÇO</t>
  </si>
  <si>
    <t xml:space="preserve">FONTE DE PESQUISA</t>
  </si>
  <si>
    <t xml:space="preserve">PREÇOS</t>
  </si>
  <si>
    <t xml:space="preserve">DESCARTE</t>
  </si>
  <si>
    <t xml:space="preserve">Locação de conjunto de 5 (cinco) toldos de 4 (quatro) águas, na cor branca, com dimensões (6,00 x 6,00 x 4,50)m, montados enfileirados, acompanhado de 14 (catorze) cortinas nas dimensões (6,00 x 4,50)m cada e 5 (cinco) calhas em PVC ou lona a serem colocadas nas junções dos toldos a fim de evitar infiltrações; estrutura em aço galvanizado, resistente a ventos; toldos e cortinas em lona PVC, resistente às chuvas, reforçada com poliéster, com proteção antifungos, antimofo e anti-uv. A altura de 4,50m é da testeira e não da cumeeira. Local de instalação: Prédio Sede Período: 06/07 a 15/12/2020 (163 dias).</t>
  </si>
  <si>
    <t xml:space="preserve">conjunto</t>
  </si>
  <si>
    <t xml:space="preserve">28.265.413/0001-17 NAVAL PRODUCOES DE FESTAS E ALUGUEL DE TOLDOS, SOM E ES</t>
  </si>
  <si>
    <t xml:space="preserve">02.945.628/0001-95 ABH OBRAS E SERVICOS LTDA</t>
  </si>
  <si>
    <t xml:space="preserve">10.192.671/0001-55 WI-FI SERVICO E COMERCIO LTDA</t>
  </si>
  <si>
    <t xml:space="preserve">12.342.574/0001-27 LISBOA CONSTRUCOES, ENTRETENIMENTOS E LOCACAO EIRELI</t>
  </si>
  <si>
    <t xml:space="preserve">07.848.730/0001-96 LN DISTRIBUIDORA E COMERCIO EIRELI</t>
  </si>
  <si>
    <t xml:space="preserve">19.814.481/0001-05 SILK BRINDES COMUNICACAO VISUAL, COMERCIO, SERVICOS E T</t>
  </si>
  <si>
    <t xml:space="preserve">18.633.375/0001-54 3D PRODUCOES LTDA</t>
  </si>
  <si>
    <t xml:space="preserve">DESVIO PADRÃO</t>
  </si>
  <si>
    <t xml:space="preserve">QUANTIDADE DE PREÇOS COLETADOS</t>
  </si>
  <si>
    <t xml:space="preserve">COEF.</t>
  </si>
  <si>
    <t xml:space="preserve">MÉDIA</t>
  </si>
  <si>
    <t xml:space="preserve">MÉDIA APÓS DESCARTE</t>
  </si>
  <si>
    <t xml:space="preserve">MEDIANA</t>
  </si>
  <si>
    <t xml:space="preserve">MENOR PREÇO UNITÁRIO COLETADO PARA O ITEM</t>
  </si>
  <si>
    <t xml:space="preserve">VALOR UNITÁRIO ESTIMADO</t>
  </si>
  <si>
    <t xml:space="preserve">VALOR TOTAL</t>
  </si>
  <si>
    <t xml:space="preserve">DESVIO: desvio padrão dos preços pesquisados, calculados por meio da função DESVPAD do editor de planilhas.</t>
  </si>
  <si>
    <t xml:space="preserve">COEF.: relação entre o DESVIO e a MÉDIA, expresso em valor percentual.</t>
  </si>
  <si>
    <t xml:space="preserve">MÉDIA: média aritmética dos preços pesquisados.</t>
  </si>
  <si>
    <t xml:space="preserve">DESCARTE: coluna que exibe os preços considerados, quando COEF. é maior que 25%. São descartados os preços fora do intervalo entre o menor preço e a soma [MÉDIA + DESVIO].</t>
  </si>
  <si>
    <t xml:space="preserve">MÉDIA APÓS DESCARTE: média aritmética dos preços dentro do intervalo acima descrito.</t>
  </si>
  <si>
    <t xml:space="preserve">MEDIANA: valor estatístico que separa a metade maior da metade menor da amostra, calculado pela função MED do editor de planilhas.</t>
  </si>
  <si>
    <t xml:space="preserve">VALOR UNITÁRIO: quando COEF. for menor ou igual a 25%, o valor unitário estimado será a MÉDIA dos preços pesquisados; quando COEF. for maior que 25%, o valor unitário será o menor valor dentre a MÉDIA APÓS DESCARTE e a MEDIANA.</t>
  </si>
  <si>
    <t xml:space="preserve">RESULTADO DA ESTIMATIVA</t>
  </si>
  <si>
    <t xml:space="preserve">Item</t>
  </si>
  <si>
    <t xml:space="preserve">Descrição</t>
  </si>
  <si>
    <t xml:space="preserve">Unidade de Fornecimento</t>
  </si>
  <si>
    <t xml:space="preserve">Quantidade</t>
  </si>
  <si>
    <t xml:space="preserve">Valor Unitário</t>
  </si>
  <si>
    <t xml:space="preserve">Valor Total</t>
  </si>
  <si>
    <t xml:space="preserve">VALOR TOTAL ESTIMADO</t>
  </si>
  <si>
    <t xml:space="preserve">MENORES PREÇOS OFERTADOS</t>
  </si>
  <si>
    <t xml:space="preserve">Fornec.</t>
  </si>
  <si>
    <t xml:space="preserve">VALOR TOTAL - MENORES PREÇOS OFERTADOS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</si>
</sst>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[$R$-416]\ #,##0.00;[RED]\-[$R$-416]\ #,##0.00"/>
    <numFmt numFmtId="166" formatCode="General"/>
    <numFmt numFmtId="167" formatCode="0.00%"/>
    <numFmt numFmtId="168" formatCode="_-&quot;R$ &quot;* #,##0.00_-;&quot;-R$ &quot;* #,##0.00_-;_-&quot;R$ &quot;* \-??_-;_-@_-"/>
  </numFmts>
  <fonts count="21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 val="single"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 val="true"/>
      <sz val="12"/>
      <name val="Calibri"/>
      <family val="2"/>
      <charset val="1"/>
    </font>
    <font>
      <b val="tru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b val="true"/>
      <sz val="9"/>
      <name val="Calibri"/>
      <family val="2"/>
      <charset val="1"/>
    </font>
    <font>
      <sz val="10"/>
      <name val="Arial"/>
      <family val="0"/>
      <charset val="1"/>
    </font>
    <font>
      <b val="true"/>
      <sz val="13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 style="hair"/>
      <bottom style="hair"/>
      <diagonal/>
    </border>
    <border diagonalUp="false" diagonalDown="false">
      <left style="hair"/>
      <right style="hair"/>
      <top style="hair"/>
      <bottom/>
      <diagonal/>
    </border>
  </borders>
  <cellStyleXfs count="3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8" fontId="19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7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8" borderId="0" applyFont="true" applyBorder="false" applyAlignment="true" applyProtection="false">
      <alignment horizontal="general" vertical="bottom" textRotation="0" wrapText="false" indent="0" shrinkToFit="false"/>
    </xf>
    <xf numFmtId="164" fontId="10" fillId="8" borderId="1" applyFont="true" applyBorder="tru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5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center" vertical="bottom" textRotation="9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4" fillId="9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5" fillId="1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1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1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16" fillId="0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6" fillId="0" borderId="2" xfId="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5" fontId="17" fillId="10" borderId="2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18" fillId="0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7" fillId="0" borderId="2" xfId="0" applyFont="true" applyBorder="true" applyAlignment="true" applyProtection="true">
      <alignment horizontal="center" vertical="bottom" textRotation="0" wrapText="false" indent="0" shrinkToFit="true"/>
      <protection locked="false" hidden="false"/>
    </xf>
    <xf numFmtId="165" fontId="17" fillId="10" borderId="2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4" fontId="15" fillId="0" borderId="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6" fillId="0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6" fillId="0" borderId="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6" fillId="0" borderId="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6" fillId="0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8" fillId="0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7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7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1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6" fontId="13" fillId="1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3" fillId="1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6" fillId="10" borderId="4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5" fontId="16" fillId="10" borderId="2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5" fontId="15" fillId="1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3" fillId="10" borderId="2" xfId="0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4" fontId="15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13" fillId="0" borderId="4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5" fontId="13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13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5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16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17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6" fillId="10" borderId="2" xfId="0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5" fontId="17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3" fillId="10" borderId="6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1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4" fillId="9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1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3" fillId="10" borderId="2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14" fillId="9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0" fillId="9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25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" xfId="20"/>
    <cellStyle name="Accent 2 1" xfId="21"/>
    <cellStyle name="Accent 3 1" xfId="22"/>
    <cellStyle name="Accent 4" xfId="23"/>
    <cellStyle name="Bad 1" xfId="24"/>
    <cellStyle name="Error 1" xfId="25"/>
    <cellStyle name="Footnote 1" xfId="26"/>
    <cellStyle name="Good 1" xfId="27"/>
    <cellStyle name="Heading 1 1" xfId="28"/>
    <cellStyle name="Heading 2 1" xfId="29"/>
    <cellStyle name="Heading 3" xfId="30"/>
    <cellStyle name="Neutral 1" xfId="31"/>
    <cellStyle name="Note 1" xfId="32"/>
    <cellStyle name="Resultado" xfId="33"/>
    <cellStyle name="Resultado2" xfId="34"/>
    <cellStyle name="Status 1" xfId="35"/>
    <cellStyle name="Text 1" xfId="36"/>
    <cellStyle name="Título1" xfId="37"/>
    <cellStyle name="Warning 1" xfId="38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100" zoomScalePageLayoutView="75" workbookViewId="0">
      <selection pane="topLeft" activeCell="G12" activeCellId="0" sqref="G12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10</v>
      </c>
      <c r="C3" s="9" t="s">
        <v>11</v>
      </c>
      <c r="D3" s="10" t="n">
        <v>1</v>
      </c>
      <c r="E3" s="11" t="n">
        <f aca="false">IF(C20&lt;=25%,D20,MIN(E20:F20))</f>
        <v>13068.3</v>
      </c>
      <c r="F3" s="11" t="n">
        <f aca="false">MIN(H3:H17)</f>
        <v>10551.39</v>
      </c>
      <c r="G3" s="12" t="s">
        <v>12</v>
      </c>
      <c r="H3" s="13" t="n">
        <v>10551.39</v>
      </c>
      <c r="I3" s="14" t="str">
        <f aca="false">IF(H3="","",(IF($C$20&lt;25%,"N/A",IF(H3&lt;=($D$20+$A$20),H3,"Descartado"))))</f>
        <v>N/A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14254.11</v>
      </c>
      <c r="I4" s="14" t="str">
        <f aca="false">IF(H4="","",(IF($C$20&lt;25%,"N/A",IF(H4&lt;=($D$20+$A$20),H4,"Descartado"))))</f>
        <v>N/A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14703.53</v>
      </c>
      <c r="I5" s="14" t="str">
        <f aca="false">IF(H5="","",(IF($C$20&lt;25%,"N/A",IF(H5&lt;=($D$20+$A$20),H5,"Descartado"))))</f>
        <v>N/A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14703.53</v>
      </c>
      <c r="I6" s="14" t="str">
        <f aca="false">IF(H6="","",(IF($C$20&lt;25%,"N/A",IF(H6&lt;=($D$20+$A$20),H6,"Descartado"))))</f>
        <v>N/A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14703.53</v>
      </c>
      <c r="I7" s="14" t="str">
        <f aca="false">IF(H7="","",(IF($C$20&lt;25%,"N/A",IF(H7&lt;=($D$20+$A$20),H7,"Descartado"))))</f>
        <v>N/A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17</v>
      </c>
      <c r="H8" s="13" t="n">
        <v>12006.99</v>
      </c>
      <c r="I8" s="14" t="str">
        <f aca="false">IF(H8="","",(IF($C$20&lt;25%,"N/A",IF(H8&lt;=($D$20+$A$20),H8,"Descartado"))))</f>
        <v>N/A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18</v>
      </c>
      <c r="H9" s="13" t="n">
        <v>10555.04</v>
      </c>
      <c r="I9" s="14" t="str">
        <f aca="false">IF(H9="","",(IF($C$20&lt;25%,"N/A",IF(H9&lt;=($D$20+$A$20),H9,"Descartado"))))</f>
        <v>N/A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8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19</v>
      </c>
      <c r="B19" s="7" t="s">
        <v>20</v>
      </c>
      <c r="C19" s="6" t="s">
        <v>21</v>
      </c>
      <c r="D19" s="22" t="s">
        <v>22</v>
      </c>
      <c r="E19" s="23" t="s">
        <v>23</v>
      </c>
      <c r="F19" s="22" t="s">
        <v>24</v>
      </c>
      <c r="G19" s="6" t="s">
        <v>25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1966.62856629236</v>
      </c>
      <c r="B20" s="25" t="n">
        <f aca="false">COUNT(H3:H17)</f>
        <v>7</v>
      </c>
      <c r="C20" s="26" t="n">
        <f aca="false">IF(B20&lt;2,"N/A",(A20/D20))</f>
        <v>0.150488477177013</v>
      </c>
      <c r="D20" s="27" t="n">
        <f aca="false">ROUND(AVERAGE(H3:H17),2)</f>
        <v>13068.3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14254.11</v>
      </c>
      <c r="G20" s="29" t="str">
        <f aca="false">INDEX(G3:G17,MATCH(H20,H3:H17,0))</f>
        <v>28.265.413/0001-17 NAVAL PRODUCOES DE FESTAS E ALUGUEL DE TOLDOS, SOM E ES</v>
      </c>
      <c r="H20" s="30" t="n">
        <f aca="false">MIN(H3:H17)</f>
        <v>10551.39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26</v>
      </c>
      <c r="H22" s="38" t="n">
        <f aca="false">IF(C20&lt;=25%,D20,MIN(E20:F20))</f>
        <v>13068.3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27</v>
      </c>
      <c r="H23" s="30" t="n">
        <f aca="false">ROUND(H22,2)*D3</f>
        <v>13068.3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28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29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30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31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32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33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34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11"/>
  <sheetViews>
    <sheetView showFormulas="false" showGridLines="true" showRowColHeaders="true" showZeros="true" rightToLeft="false" tabSelected="true" showOutlineSymbols="true" defaultGridColor="true" view="pageBreakPreview" topLeftCell="A1" colorId="64" zoomScale="75" zoomScaleNormal="100" zoomScalePageLayoutView="75" workbookViewId="0">
      <selection pane="topLeft" activeCell="H10" activeCellId="0" sqref="H10"/>
    </sheetView>
  </sheetViews>
  <sheetFormatPr defaultRowHeight="12.75" zeroHeight="false" outlineLevelRow="0" outlineLevelCol="0"/>
  <cols>
    <col collapsed="false" customWidth="true" hidden="false" outlineLevel="0" max="1" min="1" style="42" width="9.13"/>
    <col collapsed="false" customWidth="true" hidden="false" outlineLevel="0" max="2" min="2" style="42" width="86.85"/>
    <col collapsed="false" customWidth="true" hidden="false" outlineLevel="0" max="5" min="3" style="42" width="13.29"/>
    <col collapsed="false" customWidth="true" hidden="false" outlineLevel="0" max="6" min="6" style="42" width="15.57"/>
    <col collapsed="false" customWidth="true" hidden="false" outlineLevel="0" max="14" min="7" style="43" width="9.13"/>
    <col collapsed="false" customWidth="true" hidden="false" outlineLevel="0" max="1025" min="15" style="42" width="9.13"/>
  </cols>
  <sheetData>
    <row r="1" customFormat="false" ht="15.75" hidden="false" customHeight="true" outlineLevel="0" collapsed="false">
      <c r="A1" s="44" t="s">
        <v>35</v>
      </c>
      <c r="B1" s="44"/>
      <c r="C1" s="44"/>
      <c r="D1" s="44"/>
      <c r="E1" s="44"/>
      <c r="F1" s="44"/>
    </row>
    <row r="2" customFormat="false" ht="25.5" hidden="false" customHeight="false" outlineLevel="0" collapsed="false">
      <c r="A2" s="45" t="s">
        <v>36</v>
      </c>
      <c r="B2" s="45" t="s">
        <v>37</v>
      </c>
      <c r="C2" s="45" t="s">
        <v>38</v>
      </c>
      <c r="D2" s="45" t="s">
        <v>39</v>
      </c>
      <c r="E2" s="45" t="s">
        <v>40</v>
      </c>
      <c r="F2" s="45" t="s">
        <v>41</v>
      </c>
    </row>
    <row r="3" customFormat="false" ht="67.65" hidden="false" customHeight="false" outlineLevel="0" collapsed="false">
      <c r="A3" s="46" t="n">
        <v>1</v>
      </c>
      <c r="B3" s="47" t="str">
        <f aca="false">Item1!B3</f>
        <v>Locação de conjunto de 5 (cinco) toldos de 4 (quatro) águas, na cor branca, com dimensões (6,00 x 6,00 x 4,50)m, montados enfileirados, acompanhado de 14 (catorze) cortinas nas dimensões (6,00 x 4,50)m cada e 5 (cinco) calhas em PVC ou lona a serem colocadas nas junções dos toldos a fim de evitar infiltrações; estrutura em aço galvanizado, resistente a ventos; toldos e cortinas em lona PVC, resistente às chuvas, reforçada com poliéster, com proteção antifungos, antimofo e anti-uv. A altura de 4,50m é da testeira e não da cumeeira. Local de instalação: Prédio Sede Período: 06/07 a 15/12/2020 (163 dias).</v>
      </c>
      <c r="C3" s="46" t="str">
        <f aca="false">Item1!C3</f>
        <v>conjunto</v>
      </c>
      <c r="D3" s="46" t="n">
        <f aca="false">Item1!D3</f>
        <v>1</v>
      </c>
      <c r="E3" s="48" t="n">
        <f aca="false">Item1!E3</f>
        <v>13068.3</v>
      </c>
      <c r="F3" s="48" t="n">
        <f aca="false">(ROUND(E3,2)*D3)</f>
        <v>13068.3</v>
      </c>
      <c r="G3" s="49" t="str">
        <f aca="false">IF(F3&gt;80000,"necessária a subdivisão deste item em cotas!","")</f>
        <v/>
      </c>
    </row>
    <row r="4" customFormat="false" ht="15.75" hidden="false" customHeight="true" outlineLevel="0" collapsed="false">
      <c r="A4" s="50"/>
      <c r="B4" s="50"/>
      <c r="C4" s="44" t="s">
        <v>42</v>
      </c>
      <c r="D4" s="44"/>
      <c r="E4" s="44"/>
      <c r="F4" s="51" t="n">
        <f aca="false">SUM(F3:F3)</f>
        <v>13068.3</v>
      </c>
    </row>
    <row r="7" customFormat="false" ht="15.75" hidden="false" customHeight="true" outlineLevel="0" collapsed="false">
      <c r="A7" s="44" t="s">
        <v>43</v>
      </c>
      <c r="B7" s="44"/>
      <c r="C7" s="44"/>
      <c r="D7" s="44"/>
      <c r="E7" s="44"/>
      <c r="F7" s="44"/>
    </row>
    <row r="8" customFormat="false" ht="25.5" hidden="false" customHeight="false" outlineLevel="0" collapsed="false">
      <c r="A8" s="45" t="s">
        <v>36</v>
      </c>
      <c r="B8" s="45" t="s">
        <v>37</v>
      </c>
      <c r="C8" s="45" t="s">
        <v>38</v>
      </c>
      <c r="D8" s="45" t="s">
        <v>39</v>
      </c>
      <c r="E8" s="45" t="s">
        <v>40</v>
      </c>
      <c r="F8" s="45" t="s">
        <v>41</v>
      </c>
    </row>
    <row r="9" customFormat="false" ht="17.25" hidden="false" customHeight="false" outlineLevel="0" collapsed="false">
      <c r="A9" s="52" t="s">
        <v>44</v>
      </c>
      <c r="B9" s="53" t="str">
        <f aca="false">Item1!G20</f>
        <v>28.265.413/0001-17 NAVAL PRODUCOES DE FESTAS E ALUGUEL DE TOLDOS, SOM E ES</v>
      </c>
      <c r="C9" s="53"/>
      <c r="D9" s="53"/>
      <c r="E9" s="53"/>
      <c r="F9" s="53"/>
    </row>
    <row r="10" customFormat="false" ht="67.65" hidden="false" customHeight="false" outlineLevel="0" collapsed="false">
      <c r="A10" s="46" t="n">
        <v>1</v>
      </c>
      <c r="B10" s="47" t="str">
        <f aca="false">Item1!B3</f>
        <v>Locação de conjunto de 5 (cinco) toldos de 4 (quatro) águas, na cor branca, com dimensões (6,00 x 6,00 x 4,50)m, montados enfileirados, acompanhado de 14 (catorze) cortinas nas dimensões (6,00 x 4,50)m cada e 5 (cinco) calhas em PVC ou lona a serem colocadas nas junções dos toldos a fim de evitar infiltrações; estrutura em aço galvanizado, resistente a ventos; toldos e cortinas em lona PVC, resistente às chuvas, reforçada com poliéster, com proteção antifungos, antimofo e anti-uv. A altura de 4,50m é da testeira e não da cumeeira. Local de instalação: Prédio Sede Período: 06/07 a 15/12/2020 (163 dias).</v>
      </c>
      <c r="C10" s="46" t="str">
        <f aca="false">Item1!C3</f>
        <v>conjunto</v>
      </c>
      <c r="D10" s="46" t="n">
        <f aca="false">Item1!D3</f>
        <v>1</v>
      </c>
      <c r="E10" s="48" t="n">
        <f aca="false">Item1!F3</f>
        <v>10551.39</v>
      </c>
      <c r="F10" s="48" t="n">
        <f aca="false">(ROUND(E10,2)*D10)</f>
        <v>10551.39</v>
      </c>
    </row>
    <row r="11" customFormat="false" ht="30" hidden="false" customHeight="true" outlineLevel="0" collapsed="false">
      <c r="A11" s="50"/>
      <c r="B11" s="50"/>
      <c r="C11" s="44" t="s">
        <v>45</v>
      </c>
      <c r="D11" s="44"/>
      <c r="E11" s="44"/>
      <c r="F11" s="51" t="n">
        <f aca="false">SUM(F10:F10)</f>
        <v>10551.39</v>
      </c>
    </row>
  </sheetData>
  <mergeCells count="5">
    <mergeCell ref="A1:F1"/>
    <mergeCell ref="C4:E4"/>
    <mergeCell ref="A7:F7"/>
    <mergeCell ref="B9:F9"/>
    <mergeCell ref="C11:E11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2019-01-16T20:04:04Z</dcterms:created>
  <dc:creator>Marconni Rodrigues de AlcGntara Santos</dc:creator>
  <dc:description/>
  <dc:language>pt-BR</dc:language>
  <cp:lastModifiedBy/>
  <cp:lastPrinted>2019-03-26T20:50:54Z</cp:lastPrinted>
  <dcterms:modified xsi:type="dcterms:W3CDTF">2020-05-15T17:00:10Z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